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ropbox\SKB\Tera-klubben\"/>
    </mc:Choice>
  </mc:AlternateContent>
  <xr:revisionPtr revIDLastSave="0" documentId="8_{7552FF45-2DA5-48DF-BE93-3B05A3937ABA}" xr6:coauthVersionLast="47" xr6:coauthVersionMax="47" xr10:uidLastSave="{00000000-0000-0000-0000-000000000000}"/>
  <bookViews>
    <workbookView xWindow="-120" yWindow="-120" windowWidth="25440" windowHeight="15390" xr2:uid="{8554615E-7DD5-48D6-81C7-EF404D8D5CE0}"/>
  </bookViews>
  <sheets>
    <sheet name="Regnskab total" sheetId="9" r:id="rId1"/>
    <sheet name="SKB Camp maj-juni" sheetId="2" r:id="rId2"/>
    <sheet name="Sail Extreme juni" sheetId="6" r:id="rId3"/>
    <sheet name="Køge Camp august" sheetId="1" r:id="rId4"/>
    <sheet name="Køge Bugt Kreds inkl. Kl.M." sheetId="8" r:id="rId5"/>
    <sheet name="Harboe Cup inkl. Kl.M." sheetId="7" r:id="rId6"/>
    <sheet name="Oure Camp Oktober" sheetId="5" r:id="rId7"/>
    <sheet name="Tilgodehavender" sheetId="12" r:id="rId8"/>
    <sheet name="Gæld" sheetId="10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9" l="1"/>
  <c r="B7" i="12"/>
  <c r="B4" i="12"/>
  <c r="B11" i="10"/>
  <c r="B10" i="10"/>
  <c r="B8" i="10"/>
  <c r="B7" i="10"/>
  <c r="B4" i="10"/>
  <c r="B3" i="10"/>
  <c r="C5" i="9"/>
  <c r="B12" i="10" l="1"/>
  <c r="B29" i="9" s="1"/>
  <c r="D6" i="1"/>
  <c r="C7" i="9"/>
  <c r="C4" i="5"/>
  <c r="C4" i="7"/>
  <c r="C9" i="2"/>
  <c r="C7" i="1"/>
  <c r="D5" i="2"/>
  <c r="C8" i="2" l="1"/>
  <c r="C5" i="5"/>
  <c r="C10" i="2"/>
  <c r="C23" i="9" l="1"/>
  <c r="D5" i="8"/>
  <c r="D4" i="8"/>
  <c r="D5" i="7"/>
  <c r="D4" i="7"/>
  <c r="D5" i="6"/>
  <c r="D4" i="6"/>
  <c r="C8" i="9" l="1"/>
  <c r="D6" i="8"/>
  <c r="D6" i="7"/>
  <c r="D5" i="5"/>
  <c r="D4" i="5"/>
  <c r="B11" i="9" l="1"/>
  <c r="D6" i="5"/>
  <c r="D6" i="6"/>
  <c r="B10" i="9" s="1"/>
  <c r="D10" i="2"/>
  <c r="D9" i="2"/>
  <c r="D8" i="2"/>
  <c r="D7" i="2"/>
  <c r="D6" i="2"/>
  <c r="D4" i="2"/>
  <c r="D8" i="1"/>
  <c r="D7" i="1"/>
  <c r="D5" i="1"/>
  <c r="D4" i="1"/>
  <c r="D11" i="2" l="1"/>
  <c r="D9" i="1"/>
  <c r="B9" i="9" l="1"/>
  <c r="C12" i="9" s="1"/>
  <c r="C14" i="9" s="1"/>
  <c r="B27" i="9" l="1"/>
  <c r="B28" i="9" s="1"/>
  <c r="B30" i="9" s="1"/>
</calcChain>
</file>

<file path=xl/sharedStrings.xml><?xml version="1.0" encoding="utf-8"?>
<sst xmlns="http://schemas.openxmlformats.org/spreadsheetml/2006/main" count="109" uniqueCount="74">
  <si>
    <t>Regnskab</t>
  </si>
  <si>
    <t>Antal</t>
  </si>
  <si>
    <t>à</t>
  </si>
  <si>
    <t>Total</t>
  </si>
  <si>
    <t>Deltagergebyr</t>
  </si>
  <si>
    <t>Mad (forplejning)</t>
  </si>
  <si>
    <t>Trænere</t>
  </si>
  <si>
    <t>Jolleleje (indbetalt til tera-konto)</t>
  </si>
  <si>
    <t>SKB Camp Resultat</t>
  </si>
  <si>
    <t>Pokaler - klassemesterskab</t>
  </si>
  <si>
    <t>Tilskud fra DS</t>
  </si>
  <si>
    <t>Årets resultat</t>
  </si>
  <si>
    <t>Aktiver</t>
  </si>
  <si>
    <t>Lån&amp;SparBank Konto 0400 4031554565 - RS Tera (DKK)</t>
  </si>
  <si>
    <t>Renter</t>
  </si>
  <si>
    <t>Aktiver i alt</t>
  </si>
  <si>
    <t>Passiver</t>
  </si>
  <si>
    <t>Passiver i alt</t>
  </si>
  <si>
    <t>Camps, note 1</t>
  </si>
  <si>
    <t>Udgifter (kr.)</t>
  </si>
  <si>
    <t>Indtægter (kr.)</t>
  </si>
  <si>
    <t>Anna Nørgaard, kasserer</t>
  </si>
  <si>
    <t>Kenneth Boa, revisor</t>
  </si>
  <si>
    <t>Dansk Tera Klub, Regnskab 1/1-2025 – 31/12-2025</t>
  </si>
  <si>
    <t>Driftregnskab 1/1-2025 – 31/12 – 2025</t>
  </si>
  <si>
    <t>Balance - Status 31/12-2025</t>
  </si>
  <si>
    <t>SKB Camp 31. maj - 1. juni 2025</t>
  </si>
  <si>
    <t>Sail Extreme Kerteminde 7.-8. juni 2025</t>
  </si>
  <si>
    <t>Køge Camp 30. august 2025</t>
  </si>
  <si>
    <t>Oure uge 42 Camp 11. - 14. oktober 2025</t>
  </si>
  <si>
    <t>Sail Extreme Resultat</t>
  </si>
  <si>
    <t>Køge Camp Resultat</t>
  </si>
  <si>
    <t>Køge Bugt Kredsmesterskab inkl. Klassemesterskab 31. august 2025</t>
  </si>
  <si>
    <t>Køge Bugt Kredsmesterskab inkl. Klassemesterskab - Resultat</t>
  </si>
  <si>
    <t>Harboe Cup inkl. Klassemesterskab - Resultat</t>
  </si>
  <si>
    <t>Harboe Cup 27. - 28. september 2024 inkl. Klassemesterskab</t>
  </si>
  <si>
    <t>Oure uge 42 Camp Resultat</t>
  </si>
  <si>
    <t>Sail Extreme, note 2</t>
  </si>
  <si>
    <t>Klassemesterskab, note 3</t>
  </si>
  <si>
    <t>Note 1: Samlet resultat for 3 camps i 2025, jf. separat regnskab for hver camp.</t>
  </si>
  <si>
    <t>Note 2: Samlet resultat for Sail Extreme, jf. separat regnskab for Sail Extreme.</t>
  </si>
  <si>
    <t>Note 3: Samlet resultat for Klassemesterskab ifm. Kreds+cup, jf. separate regnskaber.</t>
  </si>
  <si>
    <t>RIB-leje og RIB-brændstof</t>
  </si>
  <si>
    <t>Deltagergebyr ½ camp</t>
  </si>
  <si>
    <t>Jolleleje (overføres til SKB)</t>
  </si>
  <si>
    <t>MobilePay gebyrer</t>
  </si>
  <si>
    <r>
      <t>Kontingenter 2025 (</t>
    </r>
    <r>
      <rPr>
        <sz val="11"/>
        <rFont val="Aptos Narrow"/>
        <family val="2"/>
        <scheme val="minor"/>
      </rPr>
      <t>21</t>
    </r>
    <r>
      <rPr>
        <sz val="11"/>
        <color theme="1"/>
        <rFont val="Aptos Narrow"/>
        <family val="2"/>
        <scheme val="minor"/>
      </rPr>
      <t xml:space="preserve"> medlemmer á 100 kr.)</t>
    </r>
  </si>
  <si>
    <t>Kont.2025 for meget indbetalt</t>
  </si>
  <si>
    <t>Kont.2024 for meget indbetalt</t>
  </si>
  <si>
    <t>Køge Camp og Kl.M. Rib-leje</t>
  </si>
  <si>
    <t>Overførsel af jolleleje til SKB</t>
  </si>
  <si>
    <t>Sail Extreme rib-leje</t>
  </si>
  <si>
    <t>harboe rib</t>
  </si>
  <si>
    <t>Oure rib</t>
  </si>
  <si>
    <t>SKB camp rib-leje + benz</t>
  </si>
  <si>
    <t>Egenkapital pr. 1/1-2025</t>
  </si>
  <si>
    <t>Egenkapital pr. 31/12-2025</t>
  </si>
  <si>
    <t>Afskrivning af kontingentrestancer for 2024</t>
  </si>
  <si>
    <t>Refusion af jolleleje fejlagtigt indbetalt</t>
  </si>
  <si>
    <t>Gæld</t>
  </si>
  <si>
    <t>I alt</t>
  </si>
  <si>
    <t>Tilgodehavender</t>
  </si>
  <si>
    <t>Renter fra gl. Tera-konto</t>
  </si>
  <si>
    <t>Kontingentrestancer 2025</t>
  </si>
  <si>
    <t>Campgebyr og jolleleje</t>
  </si>
  <si>
    <t>Overskud Køge Camp (Deltagergebyr minus forplejning)</t>
  </si>
  <si>
    <t>Tilgodehavender, note 4</t>
  </si>
  <si>
    <t>Gæld, note 5</t>
  </si>
  <si>
    <t>Note 4: Tilgodehavender jf. separat opgørelse. Størstedelen af tilgodehavenderne er indgået 1. kvartal 2026, herunder tilskud fra DS primo marts 2026.</t>
  </si>
  <si>
    <t>Note 5: Gæld jf. separat opgørelse. Betaling af trænergodtgørelser samt refusion af for meget indbetalte kontingenter er først sket i januar 2026. En stor del af betaling af rib-leje og benz sker først i marts 2026, pga. tilskud fra DS først er modtaget primo marts 2026.</t>
  </si>
  <si>
    <t>RIB-leje og RIB-brændstof*</t>
  </si>
  <si>
    <t>*RIB-brændstof fordelingsnøgle fra samlet regning for brændstof i 2025:  1/5 af 980 kr. = 196 kr.</t>
  </si>
  <si>
    <t>*RIB-brændstof fordelingsnøgle fra samlet regning for brændstof i 2025:  2/5 af 980 kr. = 392 kr.</t>
  </si>
  <si>
    <t>Trænergodtgørelser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</si>
</sst>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r_._-;\-* #,##0.00\ _k_r_._-;_-* &quot;-&quot;??\ _k_r_.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/>
    <xf numFmtId="43" fontId="0" fillId="0" borderId="4" xfId="1" applyFont="1" applyFill="1" applyBorder="1"/>
    <xf numFmtId="43" fontId="0" fillId="0" borderId="0" xfId="1" applyFont="1" applyFill="1"/>
    <xf numFmtId="43" fontId="0" fillId="0" borderId="5" xfId="1" applyFont="1" applyBorder="1"/>
    <xf numFmtId="43" fontId="0" fillId="0" borderId="1" xfId="1" applyFont="1" applyBorder="1"/>
    <xf numFmtId="43" fontId="0" fillId="0" borderId="6" xfId="1" applyFont="1" applyBorder="1"/>
    <xf numFmtId="43" fontId="2" fillId="0" borderId="3" xfId="1" applyFont="1" applyBorder="1"/>
    <xf numFmtId="43" fontId="0" fillId="0" borderId="0" xfId="1" applyFont="1"/>
    <xf numFmtId="43" fontId="0" fillId="0" borderId="5" xfId="1" applyFont="1" applyFill="1" applyBorder="1"/>
    <xf numFmtId="43" fontId="0" fillId="0" borderId="0" xfId="1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14" fontId="0" fillId="0" borderId="0" xfId="0" applyNumberFormat="1"/>
    <xf numFmtId="164" fontId="0" fillId="0" borderId="0" xfId="0" applyNumberFormat="1"/>
    <xf numFmtId="14" fontId="0" fillId="0" borderId="0" xfId="0" applyNumberFormat="1" applyAlignment="1">
      <alignment horizontal="left"/>
    </xf>
    <xf numFmtId="3" fontId="0" fillId="0" borderId="0" xfId="0" applyNumberFormat="1"/>
    <xf numFmtId="43" fontId="0" fillId="0" borderId="10" xfId="1" applyFont="1" applyFill="1" applyBorder="1"/>
    <xf numFmtId="43" fontId="0" fillId="0" borderId="11" xfId="1" applyFont="1" applyFill="1" applyBorder="1"/>
    <xf numFmtId="43" fontId="3" fillId="0" borderId="0" xfId="1" applyFont="1" applyFill="1"/>
    <xf numFmtId="43" fontId="0" fillId="0" borderId="10" xfId="1" applyFont="1" applyFill="1" applyBorder="1" applyAlignment="1">
      <alignment horizontal="right"/>
    </xf>
    <xf numFmtId="0" fontId="0" fillId="0" borderId="7" xfId="0" applyBorder="1"/>
    <xf numFmtId="0" fontId="0" fillId="0" borderId="12" xfId="0" applyBorder="1"/>
    <xf numFmtId="0" fontId="3" fillId="0" borderId="7" xfId="0" applyFont="1" applyBorder="1"/>
    <xf numFmtId="0" fontId="3" fillId="0" borderId="12" xfId="0" applyFont="1" applyBorder="1"/>
    <xf numFmtId="43" fontId="3" fillId="0" borderId="9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0" borderId="15" xfId="1" applyFont="1" applyBorder="1"/>
    <xf numFmtId="43" fontId="3" fillId="0" borderId="15" xfId="1" applyFont="1" applyBorder="1"/>
    <xf numFmtId="43" fontId="0" fillId="0" borderId="14" xfId="1" applyFont="1" applyFill="1" applyBorder="1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AD14E-5C2E-4779-8B56-2EEBB61160A0}">
  <dimension ref="A1:I41"/>
  <sheetViews>
    <sheetView tabSelected="1" topLeftCell="A16" workbookViewId="0">
      <selection activeCell="A39" sqref="A39"/>
    </sheetView>
  </sheetViews>
  <sheetFormatPr defaultRowHeight="15" x14ac:dyDescent="0.25"/>
  <cols>
    <col min="1" max="1" width="48.140625" bestFit="1" customWidth="1"/>
    <col min="2" max="3" width="12.85546875" bestFit="1" customWidth="1"/>
    <col min="4" max="4" width="10.140625" bestFit="1" customWidth="1"/>
    <col min="5" max="5" width="11.5703125" bestFit="1" customWidth="1"/>
    <col min="9" max="9" width="10.140625" bestFit="1" customWidth="1"/>
  </cols>
  <sheetData>
    <row r="1" spans="1:4" x14ac:dyDescent="0.25">
      <c r="A1" s="20" t="s">
        <v>23</v>
      </c>
      <c r="B1" s="21"/>
      <c r="C1" s="21"/>
    </row>
    <row r="2" spans="1:4" x14ac:dyDescent="0.25">
      <c r="A2" s="21"/>
      <c r="B2" s="21"/>
      <c r="C2" s="21"/>
    </row>
    <row r="3" spans="1:4" x14ac:dyDescent="0.25">
      <c r="A3" s="21" t="s">
        <v>24</v>
      </c>
      <c r="B3" s="21"/>
      <c r="C3" s="21"/>
    </row>
    <row r="4" spans="1:4" x14ac:dyDescent="0.25">
      <c r="A4" s="21"/>
      <c r="B4" s="21" t="s">
        <v>19</v>
      </c>
      <c r="C4" s="21" t="s">
        <v>20</v>
      </c>
    </row>
    <row r="5" spans="1:4" x14ac:dyDescent="0.25">
      <c r="A5" t="s">
        <v>46</v>
      </c>
      <c r="C5" s="9">
        <f>21*100</f>
        <v>2100</v>
      </c>
    </row>
    <row r="6" spans="1:4" x14ac:dyDescent="0.25">
      <c r="A6" t="s">
        <v>10</v>
      </c>
      <c r="C6" s="9">
        <v>16000</v>
      </c>
    </row>
    <row r="7" spans="1:4" ht="15.75" thickBot="1" x14ac:dyDescent="0.3">
      <c r="A7" t="s">
        <v>14</v>
      </c>
      <c r="C7" s="26">
        <f>19.72+11.27</f>
        <v>30.99</v>
      </c>
    </row>
    <row r="8" spans="1:4" x14ac:dyDescent="0.25">
      <c r="C8" s="9">
        <f>SUM(C5:C7)</f>
        <v>18130.990000000002</v>
      </c>
    </row>
    <row r="9" spans="1:4" x14ac:dyDescent="0.25">
      <c r="A9" t="s">
        <v>18</v>
      </c>
      <c r="B9" s="9">
        <f>-1*('SKB Camp maj-juni'!D11+'Køge Camp august'!D9+'Oure Camp Oktober'!D6)</f>
        <v>8183.11</v>
      </c>
      <c r="C9" s="9"/>
      <c r="D9" s="25"/>
    </row>
    <row r="10" spans="1:4" x14ac:dyDescent="0.25">
      <c r="A10" t="s">
        <v>37</v>
      </c>
      <c r="B10" s="9">
        <f>-1*('Sail Extreme juni'!D6)</f>
        <v>3000</v>
      </c>
      <c r="C10" s="9"/>
    </row>
    <row r="11" spans="1:4" x14ac:dyDescent="0.25">
      <c r="A11" t="s">
        <v>38</v>
      </c>
      <c r="B11" s="16">
        <f>-1*('Køge Bugt Kreds inkl. Kl.M.'!D6+'Harboe Cup inkl. Kl.M.'!D6)</f>
        <v>3569.88</v>
      </c>
      <c r="C11" s="16"/>
    </row>
    <row r="12" spans="1:4" x14ac:dyDescent="0.25">
      <c r="A12" t="s">
        <v>57</v>
      </c>
      <c r="B12" s="27">
        <v>300</v>
      </c>
      <c r="C12" s="27">
        <f>SUM(B9:B12)</f>
        <v>15052.990000000002</v>
      </c>
    </row>
    <row r="13" spans="1:4" x14ac:dyDescent="0.25">
      <c r="B13" s="9"/>
      <c r="C13" s="9"/>
    </row>
    <row r="14" spans="1:4" x14ac:dyDescent="0.25">
      <c r="A14" s="21" t="s">
        <v>11</v>
      </c>
      <c r="B14" s="28"/>
      <c r="C14" s="28">
        <f>C8-C12</f>
        <v>3078</v>
      </c>
    </row>
    <row r="15" spans="1:4" x14ac:dyDescent="0.25">
      <c r="B15" s="14"/>
      <c r="C15" s="9"/>
    </row>
    <row r="16" spans="1:4" x14ac:dyDescent="0.25">
      <c r="B16" s="14"/>
      <c r="C16" s="9"/>
    </row>
    <row r="17" spans="1:9" x14ac:dyDescent="0.25">
      <c r="B17" s="14"/>
      <c r="C17" s="9"/>
    </row>
    <row r="18" spans="1:9" x14ac:dyDescent="0.25">
      <c r="A18" s="21" t="s">
        <v>25</v>
      </c>
      <c r="B18" s="14"/>
      <c r="C18" s="9"/>
      <c r="I18" s="22"/>
    </row>
    <row r="19" spans="1:9" x14ac:dyDescent="0.25">
      <c r="B19" s="14"/>
      <c r="C19" s="9"/>
    </row>
    <row r="20" spans="1:9" x14ac:dyDescent="0.25">
      <c r="A20" s="21" t="s">
        <v>12</v>
      </c>
      <c r="B20" s="14"/>
      <c r="C20" s="9"/>
    </row>
    <row r="21" spans="1:9" x14ac:dyDescent="0.25">
      <c r="A21" t="s">
        <v>13</v>
      </c>
      <c r="B21" s="9"/>
      <c r="C21" s="9">
        <v>12778.83</v>
      </c>
    </row>
    <row r="22" spans="1:9" ht="15.75" thickBot="1" x14ac:dyDescent="0.3">
      <c r="A22" t="s">
        <v>66</v>
      </c>
      <c r="B22" s="9"/>
      <c r="C22" s="26">
        <f>Tilgodehavender!B7</f>
        <v>17516.16</v>
      </c>
    </row>
    <row r="23" spans="1:9" x14ac:dyDescent="0.25">
      <c r="A23" s="21" t="s">
        <v>15</v>
      </c>
      <c r="B23" s="9"/>
      <c r="C23" s="28">
        <f>SUM(C21:C22)</f>
        <v>30294.989999999998</v>
      </c>
    </row>
    <row r="24" spans="1:9" x14ac:dyDescent="0.25">
      <c r="B24" s="9"/>
      <c r="C24" s="9"/>
    </row>
    <row r="25" spans="1:9" x14ac:dyDescent="0.25">
      <c r="A25" s="21" t="s">
        <v>16</v>
      </c>
      <c r="B25" s="9"/>
      <c r="C25" s="9"/>
    </row>
    <row r="26" spans="1:9" x14ac:dyDescent="0.25">
      <c r="A26" t="s">
        <v>55</v>
      </c>
      <c r="B26" s="9">
        <v>9236.99</v>
      </c>
      <c r="C26" s="9"/>
    </row>
    <row r="27" spans="1:9" ht="15.75" thickBot="1" x14ac:dyDescent="0.3">
      <c r="A27" t="s">
        <v>11</v>
      </c>
      <c r="B27" s="29">
        <f>C14</f>
        <v>3078</v>
      </c>
      <c r="C27" s="9"/>
    </row>
    <row r="28" spans="1:9" x14ac:dyDescent="0.25">
      <c r="A28" t="s">
        <v>56</v>
      </c>
      <c r="B28" s="9">
        <f>B26+B27</f>
        <v>12314.99</v>
      </c>
      <c r="C28" s="9"/>
    </row>
    <row r="29" spans="1:9" ht="15.75" thickBot="1" x14ac:dyDescent="0.3">
      <c r="A29" t="s">
        <v>67</v>
      </c>
      <c r="B29" s="26">
        <f>Gæld!B12</f>
        <v>17980</v>
      </c>
      <c r="C29" s="9"/>
    </row>
    <row r="30" spans="1:9" x14ac:dyDescent="0.25">
      <c r="A30" s="21" t="s">
        <v>17</v>
      </c>
      <c r="B30" s="28">
        <f>B28+B29</f>
        <v>30294.989999999998</v>
      </c>
      <c r="C30" s="9"/>
      <c r="D30" s="23"/>
      <c r="E30" s="23"/>
    </row>
    <row r="33" spans="1:3" x14ac:dyDescent="0.25">
      <c r="A33" s="40" t="s">
        <v>39</v>
      </c>
      <c r="B33" s="40"/>
      <c r="C33" s="40"/>
    </row>
    <row r="34" spans="1:3" x14ac:dyDescent="0.25">
      <c r="A34" s="40" t="s">
        <v>40</v>
      </c>
      <c r="B34" s="40"/>
      <c r="C34" s="40"/>
    </row>
    <row r="35" spans="1:3" x14ac:dyDescent="0.25">
      <c r="A35" s="40" t="s">
        <v>41</v>
      </c>
      <c r="B35" s="40"/>
      <c r="C35" s="40"/>
    </row>
    <row r="36" spans="1:3" ht="29.45" customHeight="1" x14ac:dyDescent="0.25">
      <c r="A36" s="42" t="s">
        <v>68</v>
      </c>
      <c r="B36" s="42"/>
      <c r="C36" s="42"/>
    </row>
    <row r="37" spans="1:3" ht="43.5" customHeight="1" x14ac:dyDescent="0.25">
      <c r="A37" s="42" t="s">
        <v>69</v>
      </c>
      <c r="B37" s="42"/>
      <c r="C37" s="42"/>
    </row>
    <row r="40" spans="1:3" x14ac:dyDescent="0.25">
      <c r="A40" t="s">
        <v>21</v>
      </c>
      <c r="B40" s="40" t="s">
        <v>22</v>
      </c>
      <c r="C40" s="40"/>
    </row>
    <row r="41" spans="1:3" x14ac:dyDescent="0.25">
      <c r="A41" s="24">
        <v>46089</v>
      </c>
      <c r="B41" s="41">
        <v>46092</v>
      </c>
      <c r="C41" s="40"/>
    </row>
  </sheetData>
  <mergeCells count="7">
    <mergeCell ref="B40:C40"/>
    <mergeCell ref="B41:C41"/>
    <mergeCell ref="A33:C33"/>
    <mergeCell ref="A34:C34"/>
    <mergeCell ref="A35:C35"/>
    <mergeCell ref="A37:C37"/>
    <mergeCell ref="A36:C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9ABD-476E-425C-89FC-F156E0C5D5E3}">
  <dimension ref="A1:D13"/>
  <sheetViews>
    <sheetView workbookViewId="0">
      <selection activeCell="C19" sqref="C19"/>
    </sheetView>
  </sheetViews>
  <sheetFormatPr defaultRowHeight="15" x14ac:dyDescent="0.25"/>
  <cols>
    <col min="1" max="1" width="46.140625" bestFit="1" customWidth="1"/>
    <col min="2" max="2" width="6.5703125" bestFit="1" customWidth="1"/>
    <col min="3" max="4" width="9.5703125" bestFit="1" customWidth="1"/>
  </cols>
  <sheetData>
    <row r="1" spans="1:4" ht="15.75" thickBot="1" x14ac:dyDescent="0.3"/>
    <row r="2" spans="1:4" ht="15.75" thickBot="1" x14ac:dyDescent="0.3">
      <c r="A2" s="1" t="s">
        <v>26</v>
      </c>
      <c r="B2" s="43" t="s">
        <v>0</v>
      </c>
      <c r="C2" s="43"/>
      <c r="D2" s="43"/>
    </row>
    <row r="3" spans="1:4" x14ac:dyDescent="0.25">
      <c r="A3" s="2"/>
      <c r="B3" s="3" t="s">
        <v>1</v>
      </c>
      <c r="C3" s="4" t="s">
        <v>2</v>
      </c>
      <c r="D3" s="5" t="s">
        <v>3</v>
      </c>
    </row>
    <row r="4" spans="1:4" x14ac:dyDescent="0.25">
      <c r="A4" s="6" t="s">
        <v>4</v>
      </c>
      <c r="B4" s="6">
        <v>13</v>
      </c>
      <c r="C4" s="9">
        <v>500</v>
      </c>
      <c r="D4" s="15">
        <f>B4*C4</f>
        <v>6500</v>
      </c>
    </row>
    <row r="5" spans="1:4" x14ac:dyDescent="0.25">
      <c r="A5" s="6" t="s">
        <v>43</v>
      </c>
      <c r="B5" s="6">
        <v>1</v>
      </c>
      <c r="C5" s="9">
        <v>300</v>
      </c>
      <c r="D5" s="15">
        <f>B5*C5</f>
        <v>300</v>
      </c>
    </row>
    <row r="6" spans="1:4" x14ac:dyDescent="0.25">
      <c r="A6" s="6" t="s">
        <v>7</v>
      </c>
      <c r="B6" s="6">
        <v>1</v>
      </c>
      <c r="C6" s="9">
        <v>200</v>
      </c>
      <c r="D6" s="15">
        <f>B6*C6</f>
        <v>200</v>
      </c>
    </row>
    <row r="7" spans="1:4" x14ac:dyDescent="0.25">
      <c r="A7" s="6" t="s">
        <v>44</v>
      </c>
      <c r="B7" s="6">
        <v>1</v>
      </c>
      <c r="C7" s="9">
        <v>-200</v>
      </c>
      <c r="D7" s="15">
        <f>B7*C7</f>
        <v>-200</v>
      </c>
    </row>
    <row r="8" spans="1:4" x14ac:dyDescent="0.25">
      <c r="A8" s="6" t="s">
        <v>5</v>
      </c>
      <c r="B8" s="6"/>
      <c r="C8" s="9">
        <f>-(2404)</f>
        <v>-2404</v>
      </c>
      <c r="D8" s="15">
        <f t="shared" ref="D8:D10" si="0">C8</f>
        <v>-2404</v>
      </c>
    </row>
    <row r="9" spans="1:4" x14ac:dyDescent="0.25">
      <c r="A9" s="6" t="s">
        <v>70</v>
      </c>
      <c r="B9" s="6"/>
      <c r="C9" s="9">
        <f>-(1000+2000+196)</f>
        <v>-3196</v>
      </c>
      <c r="D9" s="15">
        <f t="shared" si="0"/>
        <v>-3196</v>
      </c>
    </row>
    <row r="10" spans="1:4" ht="15.75" thickBot="1" x14ac:dyDescent="0.3">
      <c r="A10" s="6" t="s">
        <v>6</v>
      </c>
      <c r="B10" s="6"/>
      <c r="C10" s="9">
        <f>-2000</f>
        <v>-2000</v>
      </c>
      <c r="D10" s="15">
        <f t="shared" si="0"/>
        <v>-2000</v>
      </c>
    </row>
    <row r="11" spans="1:4" ht="15.75" thickBot="1" x14ac:dyDescent="0.3">
      <c r="A11" s="7" t="s">
        <v>8</v>
      </c>
      <c r="B11" s="11"/>
      <c r="C11" s="12"/>
      <c r="D11" s="13">
        <f>SUM(D4:D10)</f>
        <v>-800</v>
      </c>
    </row>
    <row r="13" spans="1:4" x14ac:dyDescent="0.25">
      <c r="A13" t="s">
        <v>71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C5C4-B620-43B7-994D-EF0DEC997FB3}">
  <dimension ref="A1:D6"/>
  <sheetViews>
    <sheetView workbookViewId="0">
      <selection activeCell="A5" sqref="A5:XFD5"/>
    </sheetView>
  </sheetViews>
  <sheetFormatPr defaultRowHeight="15" x14ac:dyDescent="0.25"/>
  <cols>
    <col min="1" max="1" width="52.140625" bestFit="1" customWidth="1"/>
    <col min="2" max="2" width="6.5703125" bestFit="1" customWidth="1"/>
    <col min="3" max="3" width="9.5703125" bestFit="1" customWidth="1"/>
    <col min="4" max="4" width="10.140625" customWidth="1"/>
    <col min="5" max="5" width="7.85546875" bestFit="1" customWidth="1"/>
  </cols>
  <sheetData>
    <row r="1" spans="1:4" ht="15.75" thickBot="1" x14ac:dyDescent="0.3"/>
    <row r="2" spans="1:4" ht="15.75" thickBot="1" x14ac:dyDescent="0.3">
      <c r="A2" s="1" t="s">
        <v>27</v>
      </c>
      <c r="B2" s="43" t="s">
        <v>0</v>
      </c>
      <c r="C2" s="43"/>
      <c r="D2" s="43"/>
    </row>
    <row r="3" spans="1:4" x14ac:dyDescent="0.25">
      <c r="A3" s="2"/>
      <c r="B3" s="17" t="s">
        <v>1</v>
      </c>
      <c r="C3" s="18" t="s">
        <v>2</v>
      </c>
      <c r="D3" s="19" t="s">
        <v>3</v>
      </c>
    </row>
    <row r="4" spans="1:4" x14ac:dyDescent="0.25">
      <c r="A4" s="6" t="s">
        <v>42</v>
      </c>
      <c r="B4" s="6"/>
      <c r="C4" s="16">
        <v>-1000</v>
      </c>
      <c r="D4" s="15">
        <f t="shared" ref="D4:D5" si="0">C4</f>
        <v>-1000</v>
      </c>
    </row>
    <row r="5" spans="1:4" ht="15.75" thickBot="1" x14ac:dyDescent="0.3">
      <c r="A5" s="6" t="s">
        <v>6</v>
      </c>
      <c r="B5" s="6"/>
      <c r="C5" s="16">
        <v>-2000</v>
      </c>
      <c r="D5" s="15">
        <f t="shared" si="0"/>
        <v>-2000</v>
      </c>
    </row>
    <row r="6" spans="1:4" ht="15.75" thickBot="1" x14ac:dyDescent="0.3">
      <c r="A6" s="7" t="s">
        <v>30</v>
      </c>
      <c r="B6" s="11"/>
      <c r="C6" s="12"/>
      <c r="D6" s="13">
        <f>SUM(D4:D5)</f>
        <v>-3000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2462-D980-421A-B638-CFE43E137783}">
  <dimension ref="A1:D11"/>
  <sheetViews>
    <sheetView workbookViewId="0">
      <selection activeCell="D17" sqref="D17"/>
    </sheetView>
  </sheetViews>
  <sheetFormatPr defaultRowHeight="15" x14ac:dyDescent="0.25"/>
  <cols>
    <col min="1" max="1" width="44.42578125" bestFit="1" customWidth="1"/>
    <col min="2" max="2" width="5.85546875" bestFit="1" customWidth="1"/>
    <col min="3" max="4" width="9.5703125" bestFit="1" customWidth="1"/>
  </cols>
  <sheetData>
    <row r="1" spans="1:4" ht="15.75" thickBot="1" x14ac:dyDescent="0.3"/>
    <row r="2" spans="1:4" ht="15.75" thickBot="1" x14ac:dyDescent="0.3">
      <c r="A2" s="1" t="s">
        <v>28</v>
      </c>
      <c r="B2" s="43" t="s">
        <v>0</v>
      </c>
      <c r="C2" s="43"/>
      <c r="D2" s="43"/>
    </row>
    <row r="3" spans="1:4" x14ac:dyDescent="0.25">
      <c r="A3" s="2"/>
      <c r="B3" s="3" t="s">
        <v>1</v>
      </c>
      <c r="C3" s="4" t="s">
        <v>2</v>
      </c>
      <c r="D3" s="5" t="s">
        <v>3</v>
      </c>
    </row>
    <row r="4" spans="1:4" x14ac:dyDescent="0.25">
      <c r="A4" s="6" t="s">
        <v>4</v>
      </c>
      <c r="B4" s="8">
        <v>7</v>
      </c>
      <c r="C4" s="9">
        <v>250</v>
      </c>
      <c r="D4" s="15">
        <f>B4*C4</f>
        <v>1750</v>
      </c>
    </row>
    <row r="5" spans="1:4" x14ac:dyDescent="0.25">
      <c r="A5" s="6" t="s">
        <v>5</v>
      </c>
      <c r="B5" s="8"/>
      <c r="C5" s="9">
        <v>-1026.1099999999999</v>
      </c>
      <c r="D5" s="15">
        <f>C5</f>
        <v>-1026.1099999999999</v>
      </c>
    </row>
    <row r="6" spans="1:4" x14ac:dyDescent="0.25">
      <c r="A6" s="6" t="s">
        <v>45</v>
      </c>
      <c r="B6" s="8"/>
      <c r="C6" s="9">
        <v>-19</v>
      </c>
      <c r="D6" s="15">
        <f>C6</f>
        <v>-19</v>
      </c>
    </row>
    <row r="7" spans="1:4" x14ac:dyDescent="0.25">
      <c r="A7" s="6" t="s">
        <v>70</v>
      </c>
      <c r="B7" s="8"/>
      <c r="C7" s="9">
        <f>-(500+196)</f>
        <v>-696</v>
      </c>
      <c r="D7" s="15">
        <f>C7</f>
        <v>-696</v>
      </c>
    </row>
    <row r="8" spans="1:4" ht="15.75" thickBot="1" x14ac:dyDescent="0.3">
      <c r="A8" s="6" t="s">
        <v>6</v>
      </c>
      <c r="B8" s="8"/>
      <c r="C8" s="9">
        <v>-1000</v>
      </c>
      <c r="D8" s="15">
        <f>C8</f>
        <v>-1000</v>
      </c>
    </row>
    <row r="9" spans="1:4" ht="15.75" thickBot="1" x14ac:dyDescent="0.3">
      <c r="A9" s="7" t="s">
        <v>31</v>
      </c>
      <c r="B9" s="11"/>
      <c r="C9" s="12"/>
      <c r="D9" s="13">
        <f>SUM(D4:D8)</f>
        <v>-991.1099999999999</v>
      </c>
    </row>
    <row r="11" spans="1:4" x14ac:dyDescent="0.25">
      <c r="A11" t="s">
        <v>71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59F1-D9B7-4765-BDFF-B76B10872B82}">
  <dimension ref="A1:D6"/>
  <sheetViews>
    <sheetView workbookViewId="0">
      <selection activeCell="E17" sqref="E17"/>
    </sheetView>
  </sheetViews>
  <sheetFormatPr defaultRowHeight="15" x14ac:dyDescent="0.25"/>
  <cols>
    <col min="1" max="1" width="60.85546875" bestFit="1" customWidth="1"/>
    <col min="2" max="2" width="6.5703125" bestFit="1" customWidth="1"/>
    <col min="3" max="4" width="9.5703125" bestFit="1" customWidth="1"/>
    <col min="5" max="5" width="7.85546875" bestFit="1" customWidth="1"/>
  </cols>
  <sheetData>
    <row r="1" spans="1:4" ht="15.75" thickBot="1" x14ac:dyDescent="0.3"/>
    <row r="2" spans="1:4" ht="15.75" thickBot="1" x14ac:dyDescent="0.3">
      <c r="A2" s="1" t="s">
        <v>32</v>
      </c>
      <c r="B2" s="43" t="s">
        <v>0</v>
      </c>
      <c r="C2" s="43"/>
      <c r="D2" s="43"/>
    </row>
    <row r="3" spans="1:4" x14ac:dyDescent="0.25">
      <c r="A3" s="2"/>
      <c r="B3" s="17" t="s">
        <v>1</v>
      </c>
      <c r="C3" s="18" t="s">
        <v>2</v>
      </c>
      <c r="D3" s="19" t="s">
        <v>3</v>
      </c>
    </row>
    <row r="4" spans="1:4" x14ac:dyDescent="0.25">
      <c r="A4" s="6" t="s">
        <v>42</v>
      </c>
      <c r="B4" s="6"/>
      <c r="C4" s="16">
        <v>-500</v>
      </c>
      <c r="D4" s="15">
        <f>C4</f>
        <v>-500</v>
      </c>
    </row>
    <row r="5" spans="1:4" ht="15.75" thickBot="1" x14ac:dyDescent="0.3">
      <c r="A5" s="6" t="s">
        <v>6</v>
      </c>
      <c r="B5" s="6"/>
      <c r="C5" s="16">
        <v>-1000</v>
      </c>
      <c r="D5" s="15">
        <f>C5</f>
        <v>-1000</v>
      </c>
    </row>
    <row r="6" spans="1:4" ht="15.75" thickBot="1" x14ac:dyDescent="0.3">
      <c r="A6" s="7" t="s">
        <v>33</v>
      </c>
      <c r="B6" s="11"/>
      <c r="C6" s="12"/>
      <c r="D6" s="13">
        <f>SUM(D4:D5)</f>
        <v>-1500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4AA2-C6A4-4714-9A33-4B4EBF085077}">
  <dimension ref="A1:D8"/>
  <sheetViews>
    <sheetView workbookViewId="0">
      <selection activeCell="C1" sqref="C1:D1048576"/>
    </sheetView>
  </sheetViews>
  <sheetFormatPr defaultRowHeight="15" x14ac:dyDescent="0.25"/>
  <cols>
    <col min="1" max="1" width="60.85546875" bestFit="1" customWidth="1"/>
    <col min="2" max="2" width="6.5703125" bestFit="1" customWidth="1"/>
    <col min="3" max="4" width="9.5703125" bestFit="1" customWidth="1"/>
    <col min="5" max="5" width="7.85546875" bestFit="1" customWidth="1"/>
  </cols>
  <sheetData>
    <row r="1" spans="1:4" ht="15.75" thickBot="1" x14ac:dyDescent="0.3"/>
    <row r="2" spans="1:4" ht="15.75" thickBot="1" x14ac:dyDescent="0.3">
      <c r="A2" s="1" t="s">
        <v>35</v>
      </c>
      <c r="B2" s="43" t="s">
        <v>0</v>
      </c>
      <c r="C2" s="43"/>
      <c r="D2" s="43"/>
    </row>
    <row r="3" spans="1:4" x14ac:dyDescent="0.25">
      <c r="A3" s="2"/>
      <c r="B3" s="17" t="s">
        <v>1</v>
      </c>
      <c r="C3" s="18" t="s">
        <v>2</v>
      </c>
      <c r="D3" s="19" t="s">
        <v>3</v>
      </c>
    </row>
    <row r="4" spans="1:4" x14ac:dyDescent="0.25">
      <c r="A4" s="6" t="s">
        <v>70</v>
      </c>
      <c r="B4" s="6"/>
      <c r="C4" s="16">
        <f>-(1000+196)</f>
        <v>-1196</v>
      </c>
      <c r="D4" s="15">
        <f>C4</f>
        <v>-1196</v>
      </c>
    </row>
    <row r="5" spans="1:4" ht="15.75" thickBot="1" x14ac:dyDescent="0.3">
      <c r="A5" s="6" t="s">
        <v>9</v>
      </c>
      <c r="B5" s="6"/>
      <c r="C5" s="16">
        <v>-873.88</v>
      </c>
      <c r="D5" s="15">
        <f>C5</f>
        <v>-873.88</v>
      </c>
    </row>
    <row r="6" spans="1:4" ht="15.75" thickBot="1" x14ac:dyDescent="0.3">
      <c r="A6" s="7" t="s">
        <v>34</v>
      </c>
      <c r="B6" s="11"/>
      <c r="C6" s="12"/>
      <c r="D6" s="13">
        <f>SUM(D4:D5)</f>
        <v>-2069.88</v>
      </c>
    </row>
    <row r="8" spans="1:4" x14ac:dyDescent="0.25">
      <c r="A8" t="s">
        <v>71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E89C-4F79-4DAC-9308-918EB7BA2408}">
  <dimension ref="A1:G10"/>
  <sheetViews>
    <sheetView workbookViewId="0">
      <selection activeCell="F15" sqref="F15"/>
    </sheetView>
  </sheetViews>
  <sheetFormatPr defaultRowHeight="15" x14ac:dyDescent="0.25"/>
  <cols>
    <col min="1" max="1" width="46.140625" bestFit="1" customWidth="1"/>
    <col min="2" max="2" width="6.5703125" bestFit="1" customWidth="1"/>
    <col min="3" max="4" width="9.5703125" bestFit="1" customWidth="1"/>
  </cols>
  <sheetData>
    <row r="1" spans="1:7" ht="15.75" thickBot="1" x14ac:dyDescent="0.3"/>
    <row r="2" spans="1:7" ht="15.75" thickBot="1" x14ac:dyDescent="0.3">
      <c r="A2" s="1" t="s">
        <v>29</v>
      </c>
      <c r="B2" s="43" t="s">
        <v>0</v>
      </c>
      <c r="C2" s="43"/>
      <c r="D2" s="43"/>
    </row>
    <row r="3" spans="1:7" x14ac:dyDescent="0.25">
      <c r="A3" s="2"/>
      <c r="B3" s="3" t="s">
        <v>1</v>
      </c>
      <c r="C3" s="4" t="s">
        <v>2</v>
      </c>
      <c r="D3" s="5" t="s">
        <v>3</v>
      </c>
    </row>
    <row r="4" spans="1:7" x14ac:dyDescent="0.25">
      <c r="A4" s="6" t="s">
        <v>70</v>
      </c>
      <c r="B4" s="6"/>
      <c r="C4" s="9">
        <f>-(2000+392)</f>
        <v>-2392</v>
      </c>
      <c r="D4" s="10">
        <f t="shared" ref="D4:D5" si="0">C4</f>
        <v>-2392</v>
      </c>
    </row>
    <row r="5" spans="1:7" ht="15.75" thickBot="1" x14ac:dyDescent="0.3">
      <c r="A5" s="6" t="s">
        <v>6</v>
      </c>
      <c r="B5" s="6"/>
      <c r="C5" s="9">
        <f>-(4000)</f>
        <v>-4000</v>
      </c>
      <c r="D5" s="10">
        <f t="shared" si="0"/>
        <v>-4000</v>
      </c>
    </row>
    <row r="6" spans="1:7" ht="15.75" thickBot="1" x14ac:dyDescent="0.3">
      <c r="A6" s="7" t="s">
        <v>36</v>
      </c>
      <c r="B6" s="11"/>
      <c r="C6" s="12"/>
      <c r="D6" s="13">
        <f>SUM(D4:D5)</f>
        <v>-6392</v>
      </c>
    </row>
    <row r="8" spans="1:7" x14ac:dyDescent="0.25">
      <c r="A8" t="s">
        <v>72</v>
      </c>
    </row>
    <row r="10" spans="1:7" x14ac:dyDescent="0.25">
      <c r="F10" s="21"/>
      <c r="G10" s="21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40812-7956-4FD0-8791-1CC35AE101C7}">
  <dimension ref="A1:B7"/>
  <sheetViews>
    <sheetView workbookViewId="0">
      <selection activeCell="A10" sqref="A10"/>
    </sheetView>
  </sheetViews>
  <sheetFormatPr defaultRowHeight="15" x14ac:dyDescent="0.25"/>
  <cols>
    <col min="1" max="1" width="45.7109375" bestFit="1" customWidth="1"/>
    <col min="2" max="2" width="10.5703125" style="14" bestFit="1" customWidth="1"/>
  </cols>
  <sheetData>
    <row r="1" spans="1:2" s="21" customFormat="1" ht="15.75" thickBot="1" x14ac:dyDescent="0.3">
      <c r="A1" s="32" t="s">
        <v>61</v>
      </c>
      <c r="B1" s="34"/>
    </row>
    <row r="2" spans="1:2" x14ac:dyDescent="0.25">
      <c r="A2" s="30" t="s">
        <v>62</v>
      </c>
      <c r="B2" s="35">
        <v>11.27</v>
      </c>
    </row>
    <row r="3" spans="1:2" x14ac:dyDescent="0.25">
      <c r="A3" s="6" t="s">
        <v>63</v>
      </c>
      <c r="B3" s="36">
        <v>100</v>
      </c>
    </row>
    <row r="4" spans="1:2" x14ac:dyDescent="0.25">
      <c r="A4" s="6" t="s">
        <v>64</v>
      </c>
      <c r="B4" s="36">
        <f>500+200</f>
        <v>700</v>
      </c>
    </row>
    <row r="5" spans="1:2" x14ac:dyDescent="0.25">
      <c r="A5" s="6" t="s">
        <v>65</v>
      </c>
      <c r="B5" s="36">
        <v>704.89</v>
      </c>
    </row>
    <row r="6" spans="1:2" ht="15.75" thickBot="1" x14ac:dyDescent="0.3">
      <c r="A6" s="31" t="s">
        <v>10</v>
      </c>
      <c r="B6" s="37">
        <v>16000</v>
      </c>
    </row>
    <row r="7" spans="1:2" s="21" customFormat="1" ht="15.75" thickBot="1" x14ac:dyDescent="0.3">
      <c r="A7" s="33" t="s">
        <v>60</v>
      </c>
      <c r="B7" s="38">
        <f>SUM(B2:B6)</f>
        <v>17516.16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5489-79B8-4265-B1AC-1E5F149DE5B5}">
  <dimension ref="A1:B12"/>
  <sheetViews>
    <sheetView workbookViewId="0">
      <selection activeCell="A16" sqref="A16"/>
    </sheetView>
  </sheetViews>
  <sheetFormatPr defaultRowHeight="15" x14ac:dyDescent="0.25"/>
  <cols>
    <col min="1" max="1" width="50.28515625" bestFit="1" customWidth="1"/>
    <col min="2" max="2" width="10.5703125" style="14" bestFit="1" customWidth="1"/>
  </cols>
  <sheetData>
    <row r="1" spans="1:2" s="21" customFormat="1" ht="15.75" thickBot="1" x14ac:dyDescent="0.3">
      <c r="A1" s="32" t="s">
        <v>59</v>
      </c>
      <c r="B1" s="34"/>
    </row>
    <row r="2" spans="1:2" x14ac:dyDescent="0.25">
      <c r="A2" s="30" t="s">
        <v>73</v>
      </c>
      <c r="B2" s="35">
        <v>10000</v>
      </c>
    </row>
    <row r="3" spans="1:2" x14ac:dyDescent="0.25">
      <c r="A3" s="6" t="s">
        <v>47</v>
      </c>
      <c r="B3" s="36">
        <f>3*100</f>
        <v>300</v>
      </c>
    </row>
    <row r="4" spans="1:2" x14ac:dyDescent="0.25">
      <c r="A4" s="6" t="s">
        <v>48</v>
      </c>
      <c r="B4" s="39">
        <f>3*100</f>
        <v>300</v>
      </c>
    </row>
    <row r="5" spans="1:2" x14ac:dyDescent="0.25">
      <c r="A5" s="6" t="s">
        <v>58</v>
      </c>
      <c r="B5" s="36">
        <v>200</v>
      </c>
    </row>
    <row r="6" spans="1:2" x14ac:dyDescent="0.25">
      <c r="A6" s="6" t="s">
        <v>50</v>
      </c>
      <c r="B6" s="36">
        <v>200</v>
      </c>
    </row>
    <row r="7" spans="1:2" x14ac:dyDescent="0.25">
      <c r="A7" s="6" t="s">
        <v>54</v>
      </c>
      <c r="B7" s="36">
        <f>1000+196</f>
        <v>1196</v>
      </c>
    </row>
    <row r="8" spans="1:2" x14ac:dyDescent="0.25">
      <c r="A8" s="6" t="s">
        <v>49</v>
      </c>
      <c r="B8" s="36">
        <f>500+500+196</f>
        <v>1196</v>
      </c>
    </row>
    <row r="9" spans="1:2" x14ac:dyDescent="0.25">
      <c r="A9" s="6" t="s">
        <v>51</v>
      </c>
      <c r="B9" s="36">
        <v>1000</v>
      </c>
    </row>
    <row r="10" spans="1:2" x14ac:dyDescent="0.25">
      <c r="A10" s="6" t="s">
        <v>52</v>
      </c>
      <c r="B10" s="36">
        <f>1000+196</f>
        <v>1196</v>
      </c>
    </row>
    <row r="11" spans="1:2" ht="15.75" thickBot="1" x14ac:dyDescent="0.3">
      <c r="A11" s="31" t="s">
        <v>53</v>
      </c>
      <c r="B11" s="37">
        <f>2000+392</f>
        <v>2392</v>
      </c>
    </row>
    <row r="12" spans="1:2" s="21" customFormat="1" ht="15.75" thickBot="1" x14ac:dyDescent="0.3">
      <c r="A12" s="33" t="s">
        <v>60</v>
      </c>
      <c r="B12" s="38">
        <f>SUM(B2:B11)</f>
        <v>17980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Regnskab total</vt:lpstr>
      <vt:lpstr>SKB Camp maj-juni</vt:lpstr>
      <vt:lpstr>Sail Extreme juni</vt:lpstr>
      <vt:lpstr>Køge Camp august</vt:lpstr>
      <vt:lpstr>Køge Bugt Kreds inkl. Kl.M.</vt:lpstr>
      <vt:lpstr>Harboe Cup inkl. Kl.M.</vt:lpstr>
      <vt:lpstr>Oure Camp Oktober</vt:lpstr>
      <vt:lpstr>Tilgodehavender</vt:lpstr>
      <vt:lpstr>Gæld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Kristine Nørgaard</dc:creator>
  <cp:lastModifiedBy>Kenneth Boa</cp:lastModifiedBy>
  <cp:lastPrinted>2026-03-08T15:09:48Z</cp:lastPrinted>
  <dcterms:created xsi:type="dcterms:W3CDTF">2024-10-27T19:36:56Z</dcterms:created>
  <dcterms:modified xsi:type="dcterms:W3CDTF">2026-03-11T11:55:16Z</dcterms:modified>
</cp:coreProperties>
</file>